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2026" yWindow="285" windowWidth="14220" windowHeight="8580" activeTab="0"/>
  </bookViews>
  <sheets>
    <sheet name="Grouting Calculator" sheetId="1" r:id="rId1"/>
  </sheets>
  <definedNames>
    <definedName name="_xlnm.Print_Area" localSheetId="0">'Grouting Calculator'!$B$2:$L$27</definedName>
  </definedNames>
  <calcPr fullCalcOnLoad="1"/>
</workbook>
</file>

<file path=xl/sharedStrings.xml><?xml version="1.0" encoding="utf-8"?>
<sst xmlns="http://schemas.openxmlformats.org/spreadsheetml/2006/main" count="5" uniqueCount="5">
  <si>
    <t>Grouting Calculator</t>
  </si>
  <si>
    <t>Enter Hole diameter, mm</t>
  </si>
  <si>
    <t xml:space="preserve"> Enter Casing OD, mm</t>
  </si>
  <si>
    <t xml:space="preserve"> Enter Depth, metres</t>
  </si>
  <si>
    <t>Annular Volume, litres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</si>
</sst>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1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2" fillId="2" borderId="0" xfId="15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5" fillId="2" borderId="3" xfId="0" applyFont="1" applyFill="1" applyBorder="1" applyAlignment="1">
      <alignment horizontal="right" vertical="center"/>
    </xf>
    <xf numFmtId="0" fontId="0" fillId="2" borderId="7" xfId="0" applyFill="1" applyBorder="1" applyAlignment="1">
      <alignment/>
    </xf>
    <xf numFmtId="0" fontId="5" fillId="2" borderId="8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" fontId="11" fillId="2" borderId="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10" fillId="2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2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7" fillId="2" borderId="0" xfId="15" applyNumberFormat="1" applyFont="1" applyFill="1" applyBorder="1" applyAlignment="1" applyProtection="1">
      <alignment horizontal="left" vertical="center"/>
      <protection hidden="1"/>
    </xf>
    <xf numFmtId="1" fontId="7" fillId="2" borderId="0" xfId="15" applyNumberFormat="1" applyFont="1" applyFill="1" applyBorder="1" applyAlignment="1" applyProtection="1">
      <alignment horizontal="left" vertical="center"/>
      <protection hidden="1"/>
    </xf>
    <xf numFmtId="1" fontId="14" fillId="2" borderId="0" xfId="15" applyNumberFormat="1" applyFont="1" applyFill="1" applyBorder="1" applyAlignment="1" applyProtection="1">
      <alignment horizontal="left" vertical="center"/>
      <protection hidden="1"/>
    </xf>
    <xf numFmtId="3" fontId="11" fillId="2" borderId="0" xfId="0" applyNumberFormat="1" applyFont="1" applyFill="1" applyBorder="1" applyAlignment="1" applyProtection="1">
      <alignment horizontal="left" vertical="center"/>
      <protection hidden="1"/>
    </xf>
    <xf numFmtId="3" fontId="11" fillId="2" borderId="0" xfId="0" applyNumberFormat="1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3" fontId="11" fillId="2" borderId="0" xfId="15" applyNumberFormat="1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166" fontId="11" fillId="2" borderId="0" xfId="0" applyNumberFormat="1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/>
      <protection hidden="1"/>
    </xf>
    <xf numFmtId="167" fontId="11" fillId="2" borderId="0" xfId="0" applyNumberFormat="1" applyFont="1" applyFill="1" applyBorder="1" applyAlignment="1" applyProtection="1">
      <alignment horizontal="left" vertical="center"/>
      <protection hidden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showGridLines="0" showRowColHeaders="0" tabSelected="1" workbookViewId="0" topLeftCell="A1">
      <selection activeCell="D8" sqref="D8"/>
    </sheetView>
  </sheetViews>
  <sheetFormatPr defaultColWidth="9.140625" defaultRowHeight="12.75"/>
  <cols>
    <col min="1" max="1" width="0.9921875" style="0" customWidth="1"/>
    <col min="2" max="2" width="23.57421875" style="0" customWidth="1"/>
    <col min="3" max="3" width="0.9921875" style="0" customWidth="1"/>
    <col min="4" max="4" width="7.7109375" style="0" customWidth="1"/>
    <col min="5" max="5" width="0.71875" style="0" customWidth="1"/>
    <col min="6" max="6" width="13.00390625" style="0" customWidth="1"/>
    <col min="7" max="7" width="1.1484375" style="0" customWidth="1"/>
    <col min="8" max="8" width="7.28125" style="0" customWidth="1"/>
    <col min="9" max="9" width="2.00390625" style="0" customWidth="1"/>
    <col min="10" max="11" width="7.28125" style="0" customWidth="1"/>
    <col min="12" max="12" width="1.7109375" style="0" customWidth="1"/>
  </cols>
  <sheetData>
    <row r="1" ht="2.25" customHeight="1" thickBot="1"/>
    <row r="2" spans="2:19" ht="16.5" thickTop="1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5"/>
      <c r="M2" s="48"/>
      <c r="N2" s="48"/>
      <c r="O2" s="48"/>
      <c r="P2" s="48"/>
      <c r="Q2" s="48"/>
      <c r="R2" s="48"/>
      <c r="S2" s="48"/>
    </row>
    <row r="3" spans="2:19" ht="3.75" customHeight="1">
      <c r="B3" s="10"/>
      <c r="C3" s="3"/>
      <c r="D3" s="3"/>
      <c r="E3" s="3"/>
      <c r="F3" s="3"/>
      <c r="G3" s="3"/>
      <c r="H3" s="3"/>
      <c r="I3" s="3"/>
      <c r="J3" s="3"/>
      <c r="K3" s="3"/>
      <c r="L3" s="11"/>
      <c r="M3" s="48"/>
      <c r="N3" s="48"/>
      <c r="O3" s="48"/>
      <c r="P3" s="48"/>
      <c r="Q3" s="48"/>
      <c r="R3" s="48"/>
      <c r="S3" s="48"/>
    </row>
    <row r="4" spans="2:19" ht="12.75">
      <c r="B4" s="12" t="s">
        <v>1</v>
      </c>
      <c r="C4" s="3"/>
      <c r="D4" s="5"/>
      <c r="E4" s="1"/>
      <c r="F4" s="3"/>
      <c r="G4" s="3"/>
      <c r="H4" s="3"/>
      <c r="I4" s="3"/>
      <c r="J4" s="3"/>
      <c r="K4" s="3"/>
      <c r="L4" s="11"/>
      <c r="M4" s="48"/>
      <c r="N4" s="62">
        <f>IF(D4="",0,1)</f>
        <v>0</v>
      </c>
      <c r="O4" s="48"/>
      <c r="P4" s="48"/>
      <c r="Q4" s="48"/>
      <c r="R4" s="48"/>
      <c r="S4" s="48"/>
    </row>
    <row r="5" spans="2:19" ht="4.5" customHeight="1">
      <c r="B5" s="13"/>
      <c r="C5" s="3"/>
      <c r="D5" s="8"/>
      <c r="E5" s="3"/>
      <c r="F5" s="3"/>
      <c r="G5" s="3"/>
      <c r="H5" s="3"/>
      <c r="I5" s="3"/>
      <c r="J5" s="3"/>
      <c r="K5" s="3"/>
      <c r="L5" s="11"/>
      <c r="M5" s="48"/>
      <c r="N5" s="62"/>
      <c r="O5" s="48"/>
      <c r="P5" s="48"/>
      <c r="Q5" s="48"/>
      <c r="R5" s="48"/>
      <c r="S5" s="48"/>
    </row>
    <row r="6" spans="2:19" ht="12.75">
      <c r="B6" s="12" t="s">
        <v>2</v>
      </c>
      <c r="C6" s="3"/>
      <c r="D6" s="5"/>
      <c r="E6" s="1"/>
      <c r="F6" s="3"/>
      <c r="G6" s="3"/>
      <c r="H6" s="3"/>
      <c r="I6" s="3"/>
      <c r="J6" s="3"/>
      <c r="K6" s="3"/>
      <c r="L6" s="11"/>
      <c r="M6" s="48"/>
      <c r="N6" s="62">
        <f>IF(D6="",0,1)</f>
        <v>0</v>
      </c>
      <c r="O6" s="48"/>
      <c r="P6" s="48"/>
      <c r="Q6" s="48"/>
      <c r="R6" s="48"/>
      <c r="S6" s="48"/>
    </row>
    <row r="7" spans="2:19" ht="4.5" customHeight="1">
      <c r="B7" s="12"/>
      <c r="C7" s="3"/>
      <c r="D7" s="1"/>
      <c r="E7" s="1"/>
      <c r="F7" s="3"/>
      <c r="G7" s="3"/>
      <c r="H7" s="3"/>
      <c r="I7" s="3"/>
      <c r="J7" s="3"/>
      <c r="K7" s="3"/>
      <c r="L7" s="11"/>
      <c r="M7" s="48"/>
      <c r="N7" s="62"/>
      <c r="O7" s="48"/>
      <c r="P7" s="48"/>
      <c r="Q7" s="48"/>
      <c r="R7" s="48"/>
      <c r="S7" s="48"/>
    </row>
    <row r="8" spans="2:19" ht="12.75">
      <c r="B8" s="12" t="s">
        <v>3</v>
      </c>
      <c r="C8" s="3"/>
      <c r="D8" s="5"/>
      <c r="E8" s="1"/>
      <c r="F8" s="3"/>
      <c r="G8" s="3"/>
      <c r="H8" s="3"/>
      <c r="I8" s="3"/>
      <c r="J8" s="3"/>
      <c r="K8" s="3"/>
      <c r="L8" s="11"/>
      <c r="M8" s="48"/>
      <c r="N8" s="62">
        <f>IF(D8="",0,1)</f>
        <v>0</v>
      </c>
      <c r="O8" s="48"/>
      <c r="P8" s="48"/>
      <c r="Q8" s="48"/>
      <c r="R8" s="48"/>
      <c r="S8" s="48"/>
    </row>
    <row r="9" spans="2:19" ht="4.5" customHeight="1">
      <c r="B9" s="14"/>
      <c r="C9" s="2"/>
      <c r="D9" s="4"/>
      <c r="E9" s="2"/>
      <c r="F9" s="2"/>
      <c r="G9" s="2"/>
      <c r="H9" s="2"/>
      <c r="I9" s="2"/>
      <c r="J9" s="2"/>
      <c r="K9" s="2"/>
      <c r="L9" s="15"/>
      <c r="M9" s="48"/>
      <c r="N9" s="62"/>
      <c r="O9" s="48"/>
      <c r="P9" s="48"/>
      <c r="Q9" s="48"/>
      <c r="R9" s="48"/>
      <c r="S9" s="48"/>
    </row>
    <row r="10" spans="2:19" ht="12.75">
      <c r="B10" s="18" t="s">
        <v>4</v>
      </c>
      <c r="C10" s="9"/>
      <c r="D10" s="51">
        <f>IF(N10=3,((((D4/20)^2-(D6/20)^2)*314)/1000*D8),"")</f>
      </c>
      <c r="E10" s="6"/>
      <c r="F10" s="7"/>
      <c r="G10" s="7"/>
      <c r="H10" s="7"/>
      <c r="I10" s="7"/>
      <c r="J10" s="7"/>
      <c r="K10" s="7"/>
      <c r="L10" s="11"/>
      <c r="M10" s="48"/>
      <c r="N10" s="62">
        <f>SUM(N4:N8)</f>
        <v>0</v>
      </c>
      <c r="O10" s="48"/>
      <c r="P10" s="48"/>
      <c r="Q10" s="48"/>
      <c r="R10" s="48"/>
      <c r="S10" s="48"/>
    </row>
    <row r="11" spans="2:19" ht="4.5" customHeight="1">
      <c r="B11" s="16"/>
      <c r="C11" s="9"/>
      <c r="D11" s="52"/>
      <c r="E11" s="6"/>
      <c r="F11" s="3"/>
      <c r="G11" s="3"/>
      <c r="H11" s="3"/>
      <c r="I11" s="41"/>
      <c r="J11" s="7"/>
      <c r="K11" s="7"/>
      <c r="L11" s="11"/>
      <c r="M11" s="48"/>
      <c r="N11" s="48"/>
      <c r="O11" s="48"/>
      <c r="P11" s="48"/>
      <c r="Q11" s="48"/>
      <c r="R11" s="48"/>
      <c r="S11" s="48"/>
    </row>
    <row r="12" spans="2:19" ht="10.5" customHeight="1">
      <c r="B12" s="19">
        <f>IF(N10=3,"AQUAGUARD™","")</f>
      </c>
      <c r="C12" s="20"/>
      <c r="D12" s="53"/>
      <c r="E12" s="29"/>
      <c r="F12" s="21">
        <f>IF(N10=3,"EZ-SEAL™","")</f>
      </c>
      <c r="G12" s="22"/>
      <c r="H12" s="28"/>
      <c r="I12" s="28"/>
      <c r="J12" s="21">
        <f>IF(N10=3,"HOLEPLUG®","")</f>
      </c>
      <c r="K12" s="42"/>
      <c r="L12" s="11"/>
      <c r="M12" s="48"/>
      <c r="N12" s="48"/>
      <c r="O12" s="48"/>
      <c r="P12" s="48"/>
      <c r="Q12" s="48"/>
      <c r="R12" s="48"/>
      <c r="S12" s="48"/>
    </row>
    <row r="13" spans="2:19" ht="10.5" customHeight="1">
      <c r="B13" s="23">
        <f>IF(N10=3,"Sacks","")</f>
      </c>
      <c r="C13" s="20"/>
      <c r="D13" s="54">
        <f>IF(D10="","",ROUND(D10/61.6,0))</f>
      </c>
      <c r="E13" s="29"/>
      <c r="F13" s="24">
        <f>IF(N10=3,"15% Solids, Sacks","")</f>
      </c>
      <c r="G13" s="22"/>
      <c r="H13" s="54">
        <f>IF(D10="","",ROUND(D10/133.6,0))</f>
      </c>
      <c r="I13" s="25"/>
      <c r="J13" s="24">
        <f>IF(N10=3,"Sacks","")</f>
      </c>
      <c r="K13" s="63">
        <f>IF(D10="","",D10/19.82)</f>
      </c>
      <c r="L13" s="11"/>
      <c r="M13" s="48"/>
      <c r="N13" s="48"/>
      <c r="O13" s="48"/>
      <c r="P13" s="48"/>
      <c r="Q13" s="48"/>
      <c r="R13" s="48"/>
      <c r="S13" s="48"/>
    </row>
    <row r="14" spans="2:19" ht="10.5" customHeight="1">
      <c r="B14" s="26">
        <f>IF(N10=3,"Water, litres","")</f>
      </c>
      <c r="C14" s="22"/>
      <c r="D14" s="55">
        <f>IF(D13="","",D13*53)</f>
      </c>
      <c r="E14" s="22"/>
      <c r="F14" s="24">
        <f>IF(N10=3,"Water, litres","")</f>
      </c>
      <c r="G14" s="22"/>
      <c r="H14" s="54">
        <f>IF(H13="","",H13*125)</f>
      </c>
      <c r="I14" s="34"/>
      <c r="J14" s="22"/>
      <c r="K14" s="56"/>
      <c r="L14" s="11"/>
      <c r="M14" s="48"/>
      <c r="N14" s="48"/>
      <c r="O14" s="48"/>
      <c r="P14" s="48"/>
      <c r="Q14" s="48"/>
      <c r="R14" s="48"/>
      <c r="S14" s="48"/>
    </row>
    <row r="15" spans="2:19" ht="10.5" customHeight="1">
      <c r="B15" s="27"/>
      <c r="C15" s="22"/>
      <c r="D15" s="56"/>
      <c r="E15" s="22"/>
      <c r="F15" s="24">
        <f>IF(N10=3,"20% Solids, Sacks","")</f>
      </c>
      <c r="G15" s="22"/>
      <c r="H15" s="54">
        <f>IF(D10="","",ROUND(D10/99.6,0))</f>
      </c>
      <c r="I15" s="25"/>
      <c r="J15" s="24"/>
      <c r="K15" s="56"/>
      <c r="L15" s="11"/>
      <c r="M15" s="48"/>
      <c r="N15" s="48"/>
      <c r="O15" s="48"/>
      <c r="P15" s="48"/>
      <c r="Q15" s="48"/>
      <c r="R15" s="48"/>
      <c r="S15" s="48"/>
    </row>
    <row r="16" spans="2:19" ht="10.5" customHeight="1">
      <c r="B16" s="19">
        <f>IF(N10=3,"QUIK-GROUT®","")</f>
      </c>
      <c r="C16" s="22"/>
      <c r="D16" s="57"/>
      <c r="E16" s="22"/>
      <c r="F16" s="24">
        <f>IF(N10=3,"Water, litres","")</f>
      </c>
      <c r="G16" s="22"/>
      <c r="H16" s="54">
        <f>IF(H15="","",H15*91)</f>
      </c>
      <c r="I16" s="25"/>
      <c r="J16" s="21">
        <f>IF(N10=3,"BENSEAL®","")</f>
      </c>
      <c r="K16" s="59"/>
      <c r="L16" s="11"/>
      <c r="M16" s="48"/>
      <c r="N16" s="48"/>
      <c r="O16" s="48"/>
      <c r="P16" s="48"/>
      <c r="Q16" s="48"/>
      <c r="R16" s="48"/>
      <c r="S16" s="48"/>
    </row>
    <row r="17" spans="2:19" ht="10.5" customHeight="1">
      <c r="B17" s="23">
        <f>IF(N10=3,"Sacks","")</f>
      </c>
      <c r="C17" s="29"/>
      <c r="D17" s="54">
        <f>IF(D10="","",ROUND(D10/99.6,0))</f>
      </c>
      <c r="E17" s="30"/>
      <c r="F17" s="24">
        <f>IF(N10=3,"23% Solids, Sacks","")</f>
      </c>
      <c r="G17" s="22"/>
      <c r="H17" s="54">
        <f>IF(D10="","",ROUND(D10/84.4,0))</f>
      </c>
      <c r="I17" s="25"/>
      <c r="J17" s="24">
        <f>IF(N10=3,"Sacks","")</f>
      </c>
      <c r="K17" s="63">
        <f>IF(D10="","",D10/19.82)</f>
      </c>
      <c r="L17" s="11"/>
      <c r="M17" s="48"/>
      <c r="N17" s="49"/>
      <c r="O17" s="48"/>
      <c r="P17" s="48"/>
      <c r="Q17" s="48"/>
      <c r="R17" s="48"/>
      <c r="S17" s="48"/>
    </row>
    <row r="18" spans="2:19" ht="10.5" customHeight="1">
      <c r="B18" s="23">
        <f>IF(N10=3,"Water, litres","")</f>
      </c>
      <c r="C18" s="29"/>
      <c r="D18" s="58">
        <f>IF(D17="","",D17*91)</f>
      </c>
      <c r="E18" s="30"/>
      <c r="F18" s="24">
        <f>IF(N10=3,"Water, litres","")</f>
      </c>
      <c r="G18" s="22"/>
      <c r="H18" s="54">
        <f>IF(H17="","",H17*75.7)</f>
      </c>
      <c r="I18" s="25"/>
      <c r="J18" s="29"/>
      <c r="K18" s="29"/>
      <c r="L18" s="11"/>
      <c r="M18" s="48"/>
      <c r="N18" s="48"/>
      <c r="O18" s="48"/>
      <c r="P18" s="48"/>
      <c r="Q18" s="48"/>
      <c r="R18" s="48"/>
      <c r="S18" s="48"/>
    </row>
    <row r="19" spans="2:19" ht="5.25" customHeight="1">
      <c r="B19" s="23"/>
      <c r="C19" s="22"/>
      <c r="D19" s="59"/>
      <c r="E19" s="31"/>
      <c r="F19" s="24"/>
      <c r="G19" s="28"/>
      <c r="H19" s="28"/>
      <c r="I19" s="28"/>
      <c r="J19" s="28"/>
      <c r="K19" s="28"/>
      <c r="L19" s="11"/>
      <c r="M19" s="48"/>
      <c r="N19" s="48"/>
      <c r="O19" s="48"/>
      <c r="P19" s="48"/>
      <c r="Q19" s="48"/>
      <c r="R19" s="48"/>
      <c r="S19" s="48"/>
    </row>
    <row r="20" spans="2:19" ht="10.5" customHeight="1">
      <c r="B20" s="19">
        <f>IF(N10=3,"BENSEAL®/EZ-MUD® Slurry","")</f>
      </c>
      <c r="C20" s="22"/>
      <c r="D20" s="59"/>
      <c r="E20" s="31"/>
      <c r="F20" s="64">
        <f>IF(D10="","","HOLEPLUG® and BENSEAL® are designed to be poured or tremied into place dry.")</f>
      </c>
      <c r="G20" s="65"/>
      <c r="H20" s="65"/>
      <c r="I20" s="65"/>
      <c r="J20" s="65"/>
      <c r="K20" s="66"/>
      <c r="L20" s="11"/>
      <c r="M20" s="48"/>
      <c r="N20" s="48"/>
      <c r="O20" s="48"/>
      <c r="P20" s="48"/>
      <c r="Q20" s="48"/>
      <c r="R20" s="48"/>
      <c r="S20" s="48"/>
    </row>
    <row r="21" spans="2:19" ht="10.5" customHeight="1">
      <c r="B21" s="23">
        <f>IF(N10=3,"BENSEAL, sacks","")</f>
      </c>
      <c r="C21" s="22"/>
      <c r="D21" s="54">
        <f>IF(D10="","",ROUND(D10/122.2,0))</f>
      </c>
      <c r="E21" s="30"/>
      <c r="F21" s="67"/>
      <c r="G21" s="68"/>
      <c r="H21" s="68"/>
      <c r="I21" s="68"/>
      <c r="J21" s="68"/>
      <c r="K21" s="69"/>
      <c r="L21" s="11"/>
      <c r="M21" s="48"/>
      <c r="N21" s="48"/>
      <c r="O21" s="48"/>
      <c r="P21" s="48"/>
      <c r="Q21" s="48"/>
      <c r="R21" s="48"/>
      <c r="S21" s="48"/>
    </row>
    <row r="22" spans="2:19" ht="10.5" customHeight="1">
      <c r="B22" s="23">
        <f>IF(N10=3,"EZ-MUD, litres","")</f>
      </c>
      <c r="C22" s="22"/>
      <c r="D22" s="60">
        <f>IF(D10="","",D21*10/128*3.785)</f>
      </c>
      <c r="E22" s="33"/>
      <c r="F22" s="43"/>
      <c r="G22" s="35"/>
      <c r="H22" s="35"/>
      <c r="I22" s="35"/>
      <c r="J22" s="35"/>
      <c r="K22" s="32"/>
      <c r="L22" s="11"/>
      <c r="M22" s="48"/>
      <c r="N22" s="48"/>
      <c r="O22" s="48"/>
      <c r="P22" s="48"/>
      <c r="Q22" s="48"/>
      <c r="R22" s="48"/>
      <c r="S22" s="48"/>
    </row>
    <row r="23" spans="2:19" ht="10.5" customHeight="1">
      <c r="B23" s="23">
        <f>IF(N10=3,"Water, litres","")</f>
      </c>
      <c r="C23" s="22"/>
      <c r="D23" s="58">
        <f>IF(D21="","",D21*113.6)</f>
      </c>
      <c r="E23" s="33"/>
      <c r="F23" s="67">
        <f>IF(D10="","","Amounts assume gauge hole. Actual application may take 10% to 25% additional product.")</f>
      </c>
      <c r="G23" s="68"/>
      <c r="H23" s="68"/>
      <c r="I23" s="68"/>
      <c r="J23" s="68"/>
      <c r="K23" s="69"/>
      <c r="L23" s="11"/>
      <c r="M23" s="48"/>
      <c r="N23" s="48"/>
      <c r="O23" s="48"/>
      <c r="P23" s="48"/>
      <c r="Q23" s="48"/>
      <c r="R23" s="48"/>
      <c r="S23" s="48"/>
    </row>
    <row r="24" spans="2:19" ht="11.25" customHeight="1">
      <c r="B24" s="23"/>
      <c r="C24" s="22"/>
      <c r="D24" s="61"/>
      <c r="E24" s="31"/>
      <c r="F24" s="70"/>
      <c r="G24" s="71"/>
      <c r="H24" s="71"/>
      <c r="I24" s="71"/>
      <c r="J24" s="71"/>
      <c r="K24" s="72"/>
      <c r="L24" s="11"/>
      <c r="M24" s="48"/>
      <c r="N24" s="48"/>
      <c r="O24" s="48"/>
      <c r="P24" s="48"/>
      <c r="Q24" s="48"/>
      <c r="R24" s="48"/>
      <c r="S24" s="48"/>
    </row>
    <row r="25" spans="2:19" ht="3" customHeight="1" thickBot="1">
      <c r="B25" s="44"/>
      <c r="C25" s="45"/>
      <c r="D25" s="45"/>
      <c r="E25" s="46"/>
      <c r="F25" s="45"/>
      <c r="G25" s="47"/>
      <c r="H25" s="47"/>
      <c r="I25" s="47"/>
      <c r="J25" s="47"/>
      <c r="K25" s="47"/>
      <c r="L25" s="17"/>
      <c r="M25" s="48"/>
      <c r="N25" s="48"/>
      <c r="O25" s="48"/>
      <c r="P25" s="48"/>
      <c r="Q25" s="48"/>
      <c r="R25" s="48"/>
      <c r="S25" s="48"/>
    </row>
    <row r="26" spans="1:19" ht="10.5" customHeight="1" thickTop="1">
      <c r="A26" s="48"/>
      <c r="B26" s="39"/>
      <c r="C26" s="39"/>
      <c r="D26" s="39"/>
      <c r="E26" s="36"/>
      <c r="F26" s="37"/>
      <c r="G26" s="37"/>
      <c r="H26" s="37"/>
      <c r="I26" s="37"/>
      <c r="J26" s="37"/>
      <c r="K26" s="37"/>
      <c r="L26" s="39"/>
      <c r="M26" s="39"/>
      <c r="N26" s="48"/>
      <c r="O26" s="48"/>
      <c r="P26" s="48"/>
      <c r="Q26" s="48"/>
      <c r="R26" s="48"/>
      <c r="S26" s="48"/>
    </row>
    <row r="27" spans="1:19" ht="10.5" customHeight="1">
      <c r="A27" s="48"/>
      <c r="B27" s="39"/>
      <c r="C27" s="39"/>
      <c r="D27" s="39"/>
      <c r="E27" s="36"/>
      <c r="F27" s="37"/>
      <c r="G27" s="37"/>
      <c r="H27" s="37"/>
      <c r="I27" s="37"/>
      <c r="J27" s="37"/>
      <c r="K27" s="37"/>
      <c r="L27" s="39"/>
      <c r="M27" s="39"/>
      <c r="N27" s="50"/>
      <c r="O27" s="48"/>
      <c r="P27" s="48"/>
      <c r="Q27" s="48"/>
      <c r="R27" s="48"/>
      <c r="S27" s="48"/>
    </row>
    <row r="28" spans="1:19" ht="10.5" customHeight="1">
      <c r="A28" s="48"/>
      <c r="B28" s="39"/>
      <c r="C28" s="39"/>
      <c r="D28" s="39"/>
      <c r="E28" s="36"/>
      <c r="F28" s="37"/>
      <c r="G28" s="37"/>
      <c r="H28" s="37"/>
      <c r="I28" s="37"/>
      <c r="J28" s="37"/>
      <c r="K28" s="37"/>
      <c r="L28" s="39"/>
      <c r="M28" s="39"/>
      <c r="N28" s="49"/>
      <c r="O28" s="48"/>
      <c r="P28" s="48"/>
      <c r="Q28" s="48"/>
      <c r="R28" s="48"/>
      <c r="S28" s="48"/>
    </row>
    <row r="29" spans="1:19" ht="10.5" customHeight="1">
      <c r="A29" s="48"/>
      <c r="B29" s="39"/>
      <c r="C29" s="39"/>
      <c r="D29" s="39"/>
      <c r="E29" s="36"/>
      <c r="F29" s="38"/>
      <c r="G29" s="38"/>
      <c r="H29" s="38"/>
      <c r="I29" s="38"/>
      <c r="J29" s="38"/>
      <c r="K29" s="38"/>
      <c r="L29" s="39"/>
      <c r="M29" s="39"/>
      <c r="N29" s="48"/>
      <c r="O29" s="48"/>
      <c r="P29" s="48"/>
      <c r="Q29" s="48"/>
      <c r="R29" s="48"/>
      <c r="S29" s="48"/>
    </row>
    <row r="30" spans="1:19" ht="12.75">
      <c r="A30" s="48"/>
      <c r="B30" s="39"/>
      <c r="C30" s="39"/>
      <c r="D30" s="39"/>
      <c r="E30" s="36"/>
      <c r="F30" s="38"/>
      <c r="G30" s="38"/>
      <c r="H30" s="38"/>
      <c r="I30" s="38"/>
      <c r="J30" s="38"/>
      <c r="K30" s="38"/>
      <c r="L30" s="39"/>
      <c r="M30" s="39"/>
      <c r="N30" s="48"/>
      <c r="O30" s="48"/>
      <c r="P30" s="48"/>
      <c r="Q30" s="48"/>
      <c r="R30" s="48"/>
      <c r="S30" s="48"/>
    </row>
    <row r="31" spans="1:19" ht="12.75">
      <c r="A31" s="48"/>
      <c r="B31" s="39"/>
      <c r="C31" s="39"/>
      <c r="D31" s="39"/>
      <c r="E31" s="36"/>
      <c r="F31" s="38"/>
      <c r="G31" s="38"/>
      <c r="H31" s="38"/>
      <c r="I31" s="38"/>
      <c r="J31" s="38"/>
      <c r="K31" s="38"/>
      <c r="L31" s="39"/>
      <c r="M31" s="39"/>
      <c r="N31" s="48"/>
      <c r="O31" s="48"/>
      <c r="P31" s="48"/>
      <c r="Q31" s="48"/>
      <c r="R31" s="48"/>
      <c r="S31" s="48"/>
    </row>
    <row r="32" spans="1:19" ht="12.75">
      <c r="A32" s="4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39"/>
      <c r="M32" s="39"/>
      <c r="N32" s="48"/>
      <c r="O32" s="48"/>
      <c r="P32" s="48"/>
      <c r="Q32" s="48"/>
      <c r="R32" s="48"/>
      <c r="S32" s="48"/>
    </row>
    <row r="33" spans="1:19" ht="12.75">
      <c r="A33" s="4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8"/>
      <c r="O33" s="48"/>
      <c r="P33" s="48"/>
      <c r="Q33" s="48"/>
      <c r="R33" s="48"/>
      <c r="S33" s="48"/>
    </row>
    <row r="34" spans="1:19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</sheetData>
  <sheetProtection password="DE4D" sheet="1" objects="1" scenarios="1" selectLockedCells="1"/>
  <mergeCells count="3">
    <mergeCell ref="F20:K21"/>
    <mergeCell ref="F23:K24"/>
    <mergeCell ref="B2:L2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 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Bell</dc:creator>
  <cp:keywords/>
  <dc:description/>
  <cp:lastModifiedBy>Jason Bell</cp:lastModifiedBy>
  <cp:lastPrinted>2002-03-11T15:46:09Z</cp:lastPrinted>
  <dcterms:created xsi:type="dcterms:W3CDTF">2001-06-20T01:36:28Z</dcterms:created>
  <dcterms:modified xsi:type="dcterms:W3CDTF">2002-03-11T18:15:52Z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