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395" windowHeight="7935" activeTab="1"/>
  </bookViews>
  <sheets>
    <sheet name="English Units" sheetId="1" r:id="rId1"/>
    <sheet name="Metric" sheetId="2" r:id="rId2"/>
  </sheets>
  <definedNames>
    <definedName name="_xlnm.Print_Area" localSheetId="0">'English Units'!$A$1:$J$31</definedName>
    <definedName name="_xlnm.Print_Area" localSheetId="1">'Metric'!$A$1:$J$32</definedName>
  </definedNames>
  <calcPr fullCalcOnLoad="1"/>
</workbook>
</file>

<file path=xl/sharedStrings.xml><?xml version="1.0" encoding="utf-8"?>
<sst xmlns="http://schemas.openxmlformats.org/spreadsheetml/2006/main" count="36" uniqueCount="29">
  <si>
    <t>Hole Depth (ft)</t>
  </si>
  <si>
    <t>Hole Diameter (in)</t>
  </si>
  <si>
    <t>Hole Volume (gallons)</t>
  </si>
  <si>
    <t>Grout Volume (gallons)</t>
  </si>
  <si>
    <t>Thermal Conductivity (Btu/hr ft F)</t>
  </si>
  <si>
    <t>Bags of Sand (50 lb)</t>
  </si>
  <si>
    <t>Input Hole Diameter and Depth Along with Loop Diameter and Length and the Amount of BAROTHERM GOLD and Sand Needed will be Calculated</t>
  </si>
  <si>
    <t>Thermal Conductivity (W/m K)</t>
  </si>
  <si>
    <t>Hole Diameter (mm)</t>
  </si>
  <si>
    <t>Hole Depth (m)</t>
  </si>
  <si>
    <t>Hole Volume (cubic meters)</t>
  </si>
  <si>
    <t>Grout Volume (cubic meters)</t>
  </si>
  <si>
    <t>Bags of Sand (22.7 kg)</t>
  </si>
  <si>
    <t>Outside Diameter of Loop 1 (in)</t>
  </si>
  <si>
    <t>Outside Diameter of Loop 2 (in)</t>
  </si>
  <si>
    <t>Outside Diameter of Loop 1 (mm)</t>
  </si>
  <si>
    <t>Outside Diameter of Loop 2 (mm)</t>
  </si>
  <si>
    <t>liability by Halliburton Company or its agents, and are statements of opinion only.</t>
  </si>
  <si>
    <t>Calculations</t>
  </si>
  <si>
    <t>Calculations:</t>
  </si>
  <si>
    <r>
      <t>BAROTHERM</t>
    </r>
    <r>
      <rPr>
        <b/>
        <u val="single"/>
        <vertAlign val="superscript"/>
        <sz val="14"/>
        <rFont val="Arial"/>
        <family val="2"/>
      </rPr>
      <t>®</t>
    </r>
    <r>
      <rPr>
        <b/>
        <u val="single"/>
        <sz val="14"/>
        <rFont val="Arial"/>
        <family val="2"/>
      </rPr>
      <t xml:space="preserve"> GOLD &amp; SAND CALCULATOR</t>
    </r>
  </si>
  <si>
    <r>
      <t>Bags of BAROTHERM</t>
    </r>
    <r>
      <rPr>
        <b/>
        <vertAlign val="superscript"/>
        <sz val="12"/>
        <rFont val="Arial"/>
        <family val="2"/>
      </rPr>
      <t>®</t>
    </r>
    <r>
      <rPr>
        <b/>
        <sz val="12"/>
        <rFont val="Arial"/>
        <family val="2"/>
      </rPr>
      <t xml:space="preserve"> GOLD (50 lb)</t>
    </r>
  </si>
  <si>
    <r>
      <t>Water (gal. per 50 lb bag of BAROTHERM</t>
    </r>
    <r>
      <rPr>
        <b/>
        <vertAlign val="superscript"/>
        <sz val="12"/>
        <rFont val="Arial"/>
        <family val="2"/>
      </rPr>
      <t>®</t>
    </r>
    <r>
      <rPr>
        <b/>
        <sz val="12"/>
        <rFont val="Arial"/>
        <family val="2"/>
      </rPr>
      <t xml:space="preserve"> GOLD)</t>
    </r>
  </si>
  <si>
    <t xml:space="preserve">**The recommendations made here shall not be construed as authorizing the infringement of any valid patent, and are made without assumption of any </t>
  </si>
  <si>
    <t>Input:  Enter parameters into boxes below.</t>
  </si>
  <si>
    <r>
      <t>Bags of BAROTHERM</t>
    </r>
    <r>
      <rPr>
        <b/>
        <vertAlign val="superscript"/>
        <sz val="12"/>
        <rFont val="Arial"/>
        <family val="2"/>
      </rPr>
      <t>®</t>
    </r>
    <r>
      <rPr>
        <b/>
        <sz val="12"/>
        <rFont val="Arial"/>
        <family val="2"/>
      </rPr>
      <t xml:space="preserve"> GOLD (22.7 kg)</t>
    </r>
  </si>
  <si>
    <r>
      <t>Water (Liters per 22.7 kg Bag of BAROTHERM</t>
    </r>
    <r>
      <rPr>
        <b/>
        <vertAlign val="superscript"/>
        <sz val="12"/>
        <rFont val="Arial"/>
        <family val="2"/>
      </rPr>
      <t>®</t>
    </r>
    <r>
      <rPr>
        <b/>
        <sz val="12"/>
        <rFont val="Arial"/>
        <family val="2"/>
      </rPr>
      <t xml:space="preserve"> GOLD)</t>
    </r>
  </si>
  <si>
    <t>*The calculations assume a gauge bore hole.</t>
  </si>
  <si>
    <t>*Insert Information Only if a Second Loop is Placed in the Same Hole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</si>
</sst>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  <numFmt numFmtId="172" formatCode="0.000"/>
  </numFmts>
  <fonts count="3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  <font>
      <b/>
      <u val="single"/>
      <vertAlign val="superscript"/>
      <sz val="14"/>
      <name val="Arial"/>
      <family val="2"/>
    </font>
    <font>
      <b/>
      <vertAlign val="superscript"/>
      <sz val="12"/>
      <name val="Arial"/>
      <family val="2"/>
    </font>
    <font>
      <sz val="9"/>
      <name val="Arial"/>
      <family val="0"/>
    </font>
    <font>
      <b/>
      <u val="single"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2" fontId="3" fillId="20" borderId="10" xfId="0" applyNumberFormat="1" applyFont="1" applyFill="1" applyBorder="1" applyAlignment="1">
      <alignment horizontal="center"/>
    </xf>
    <xf numFmtId="1" fontId="3" fillId="20" borderId="10" xfId="0" applyNumberFormat="1" applyFont="1" applyFill="1" applyBorder="1" applyAlignment="1" applyProtection="1">
      <alignment horizontal="center"/>
      <protection hidden="1"/>
    </xf>
    <xf numFmtId="171" fontId="3" fillId="20" borderId="10" xfId="0" applyNumberFormat="1" applyFont="1" applyFill="1" applyBorder="1" applyAlignment="1" applyProtection="1">
      <alignment horizontal="center"/>
      <protection hidden="1"/>
    </xf>
    <xf numFmtId="171" fontId="3" fillId="20" borderId="10" xfId="0" applyNumberFormat="1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 applyProtection="1">
      <alignment horizontal="right"/>
      <protection/>
    </xf>
    <xf numFmtId="0" fontId="0" fillId="24" borderId="0" xfId="0" applyFill="1" applyBorder="1" applyAlignment="1" applyProtection="1">
      <alignment/>
      <protection/>
    </xf>
    <xf numFmtId="0" fontId="1" fillId="24" borderId="0" xfId="0" applyFont="1" applyFill="1" applyBorder="1" applyAlignment="1">
      <alignment horizontal="left"/>
    </xf>
    <xf numFmtId="0" fontId="0" fillId="24" borderId="0" xfId="0" applyFill="1" applyBorder="1" applyAlignment="1">
      <alignment horizontal="left"/>
    </xf>
    <xf numFmtId="49" fontId="5" fillId="24" borderId="0" xfId="0" applyNumberFormat="1" applyFont="1" applyFill="1" applyBorder="1" applyAlignment="1">
      <alignment horizontal="left"/>
    </xf>
    <xf numFmtId="0" fontId="5" fillId="24" borderId="0" xfId="0" applyFont="1" applyFill="1" applyBorder="1" applyAlignment="1">
      <alignment horizontal="left"/>
    </xf>
    <xf numFmtId="0" fontId="3" fillId="24" borderId="11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>
      <alignment/>
    </xf>
    <xf numFmtId="0" fontId="29" fillId="24" borderId="0" xfId="0" applyFont="1" applyFill="1" applyBorder="1" applyAlignment="1">
      <alignment horizontal="left"/>
    </xf>
    <xf numFmtId="0" fontId="2" fillId="24" borderId="0" xfId="0" applyFont="1" applyFill="1" applyBorder="1" applyAlignment="1" applyProtection="1">
      <alignment horizontal="left"/>
      <protection/>
    </xf>
    <xf numFmtId="0" fontId="2" fillId="20" borderId="10" xfId="0" applyFont="1" applyFill="1" applyBorder="1" applyAlignment="1" applyProtection="1">
      <alignment horizontal="left"/>
      <protection/>
    </xf>
    <xf numFmtId="0" fontId="2" fillId="20" borderId="10" xfId="0" applyFont="1" applyFill="1" applyBorder="1" applyAlignment="1">
      <alignment horizontal="left" wrapText="1"/>
    </xf>
    <xf numFmtId="0" fontId="1" fillId="24" borderId="0" xfId="0" applyFont="1" applyFill="1" applyBorder="1" applyAlignment="1">
      <alignment/>
    </xf>
    <xf numFmtId="0" fontId="25" fillId="24" borderId="0" xfId="0" applyFont="1" applyFill="1" applyBorder="1" applyAlignment="1">
      <alignment horizontal="center"/>
    </xf>
    <xf numFmtId="0" fontId="28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left"/>
    </xf>
    <xf numFmtId="0" fontId="0" fillId="24" borderId="0" xfId="0" applyFill="1" applyBorder="1" applyAlignment="1">
      <alignment horizontal="left"/>
    </xf>
    <xf numFmtId="0" fontId="29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581025</xdr:colOff>
      <xdr:row>0</xdr:row>
      <xdr:rowOff>47625</xdr:rowOff>
    </xdr:from>
    <xdr:to>
      <xdr:col>3</xdr:col>
      <xdr:colOff>561975</xdr:colOff>
      <xdr:row>8</xdr:row>
      <xdr:rowOff>0</xdr:rowOff>
    </xdr:to>
    <xdr:pic>
      <xdr:nvPicPr>
        <xdr:cNvPr id="1" name="Picture 1" descr="IDP logo COLOR w(R) FINAL 6-07 Resiz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47625"/>
          <a:ext cx="13049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47625</xdr:rowOff>
    </xdr:from>
    <xdr:to>
      <xdr:col>3</xdr:col>
      <xdr:colOff>371475</xdr:colOff>
      <xdr:row>8</xdr:row>
      <xdr:rowOff>0</xdr:rowOff>
    </xdr:to>
    <xdr:pic>
      <xdr:nvPicPr>
        <xdr:cNvPr id="1" name="Picture 1" descr="IDP logo COLOR w(R) FINAL 6-07 Resiz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47625"/>
          <a:ext cx="13049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Q30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40.00390625" style="5" customWidth="1"/>
    <col min="2" max="2" width="10.7109375" style="5" customWidth="1"/>
    <col min="3" max="16384" width="9.140625" style="5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spans="1:9" ht="21.75" customHeight="1">
      <c r="A9" s="21" t="s">
        <v>20</v>
      </c>
      <c r="B9" s="21"/>
      <c r="C9" s="21"/>
      <c r="D9" s="21"/>
      <c r="E9" s="21"/>
      <c r="F9" s="21"/>
      <c r="G9" s="21"/>
      <c r="H9" s="21"/>
      <c r="I9" s="21"/>
    </row>
    <row r="10" ht="12.75">
      <c r="B10" s="6"/>
    </row>
    <row r="11" spans="1:2" ht="19.5" customHeight="1" thickBot="1">
      <c r="A11" s="15" t="s">
        <v>24</v>
      </c>
      <c r="B11" s="7"/>
    </row>
    <row r="12" spans="1:2" ht="16.5" thickBot="1">
      <c r="A12" s="17" t="s">
        <v>1</v>
      </c>
      <c r="B12" s="14"/>
    </row>
    <row r="13" spans="1:2" ht="16.5" thickBot="1">
      <c r="A13" s="17" t="s">
        <v>0</v>
      </c>
      <c r="B13" s="14"/>
    </row>
    <row r="14" spans="1:2" ht="16.5" thickBot="1">
      <c r="A14" s="17" t="s">
        <v>13</v>
      </c>
      <c r="B14" s="14"/>
    </row>
    <row r="15" spans="1:3" ht="16.5" thickBot="1">
      <c r="A15" s="17" t="s">
        <v>14</v>
      </c>
      <c r="B15" s="14"/>
      <c r="C15" s="20" t="s">
        <v>28</v>
      </c>
    </row>
    <row r="16" ht="15.75">
      <c r="A16" s="8"/>
    </row>
    <row r="17" spans="3:7" ht="15.75">
      <c r="C17" s="7"/>
      <c r="D17" s="7"/>
      <c r="E17" s="7"/>
      <c r="F17" s="7"/>
      <c r="G17" s="7"/>
    </row>
    <row r="18" ht="15.75">
      <c r="A18" s="16" t="s">
        <v>19</v>
      </c>
    </row>
    <row r="19" spans="1:2" ht="15.75">
      <c r="A19" s="18" t="s">
        <v>2</v>
      </c>
      <c r="B19" s="3">
        <f>(PI()*((B12/2)/12)^2*B13)*7.48051948</f>
        <v>0</v>
      </c>
    </row>
    <row r="20" spans="1:2" ht="15.75">
      <c r="A20" s="18" t="s">
        <v>3</v>
      </c>
      <c r="B20" s="3">
        <f>B19-(((PI()*((B14/2)/12)^2*B13)*2)*7.48051948)-(((PI()*((B15/2)/12)^2*B13)*2)*7.48051948)</f>
        <v>0</v>
      </c>
    </row>
    <row r="21" ht="12.75">
      <c r="A21" s="9"/>
    </row>
    <row r="22" spans="1:9" ht="12.75">
      <c r="A22" s="22" t="s">
        <v>6</v>
      </c>
      <c r="B22" s="22"/>
      <c r="C22" s="22"/>
      <c r="D22" s="22"/>
      <c r="E22" s="22"/>
      <c r="F22" s="22"/>
      <c r="G22" s="22"/>
      <c r="H22" s="22"/>
      <c r="I22" s="22"/>
    </row>
    <row r="23" spans="1:8" ht="15.75">
      <c r="A23" s="18" t="s">
        <v>4</v>
      </c>
      <c r="B23" s="1">
        <v>0.4</v>
      </c>
      <c r="C23" s="1">
        <v>0.69</v>
      </c>
      <c r="D23" s="1">
        <v>0.76</v>
      </c>
      <c r="E23" s="1">
        <v>0.88</v>
      </c>
      <c r="F23" s="1">
        <v>1</v>
      </c>
      <c r="G23" s="1">
        <v>1.1</v>
      </c>
      <c r="H23" s="1">
        <v>1.2</v>
      </c>
    </row>
    <row r="24" spans="1:8" ht="18.75">
      <c r="A24" s="18" t="s">
        <v>21</v>
      </c>
      <c r="B24" s="2">
        <f>ROUNDUP(B20/17.6,0)</f>
        <v>0</v>
      </c>
      <c r="C24" s="2">
        <f>ROUNDUP(B20/22.2,0)</f>
        <v>0</v>
      </c>
      <c r="D24" s="2">
        <f>ROUNDUP(B20/25.5,0)</f>
        <v>0</v>
      </c>
      <c r="E24" s="2">
        <f>ROUNDUP(B20/28.8,0)</f>
        <v>0</v>
      </c>
      <c r="F24" s="2">
        <f>ROUNDUP(B20/32.1,0)</f>
        <v>0</v>
      </c>
      <c r="G24" s="2">
        <f>ROUNDUP(B20/38.5,0)</f>
        <v>0</v>
      </c>
      <c r="H24" s="2">
        <f>ROUNDUP(B20/41.8,0)</f>
        <v>0</v>
      </c>
    </row>
    <row r="25" spans="1:8" ht="15.75">
      <c r="A25" s="18" t="s">
        <v>5</v>
      </c>
      <c r="B25" s="2">
        <v>0</v>
      </c>
      <c r="C25" s="2">
        <f>C24*2</f>
        <v>0</v>
      </c>
      <c r="D25" s="2">
        <f>D24*3</f>
        <v>0</v>
      </c>
      <c r="E25" s="2">
        <f>(E24*4)</f>
        <v>0</v>
      </c>
      <c r="F25" s="2">
        <f>F24*5</f>
        <v>0</v>
      </c>
      <c r="G25" s="2">
        <f>G24*7</f>
        <v>0</v>
      </c>
      <c r="H25" s="2">
        <f>H24*8</f>
        <v>0</v>
      </c>
    </row>
    <row r="26" spans="1:8" ht="34.5">
      <c r="A26" s="19" t="s">
        <v>22</v>
      </c>
      <c r="B26" s="4">
        <v>15.3</v>
      </c>
      <c r="C26" s="4">
        <v>15.3</v>
      </c>
      <c r="D26" s="4">
        <v>16.3</v>
      </c>
      <c r="E26" s="4">
        <v>17.3</v>
      </c>
      <c r="F26" s="4">
        <v>18.3</v>
      </c>
      <c r="G26" s="4">
        <v>20</v>
      </c>
      <c r="H26" s="4">
        <v>21</v>
      </c>
    </row>
    <row r="28" spans="1:8" ht="12.75">
      <c r="A28" s="10" t="s">
        <v>27</v>
      </c>
      <c r="B28" s="11"/>
      <c r="C28" s="11"/>
      <c r="D28" s="11"/>
      <c r="E28" s="11"/>
      <c r="F28" s="11"/>
      <c r="G28" s="11"/>
      <c r="H28" s="11"/>
    </row>
    <row r="29" spans="1:8" ht="12.75">
      <c r="A29" s="12" t="s">
        <v>23</v>
      </c>
      <c r="B29" s="13"/>
      <c r="C29" s="13"/>
      <c r="D29" s="13"/>
      <c r="E29" s="13"/>
      <c r="F29" s="13"/>
      <c r="G29" s="13"/>
      <c r="H29" s="13"/>
    </row>
    <row r="30" spans="1:17" ht="12.75">
      <c r="A30" s="12" t="s">
        <v>17</v>
      </c>
      <c r="I30" s="13"/>
      <c r="J30" s="13"/>
      <c r="K30" s="13"/>
      <c r="L30" s="13"/>
      <c r="M30" s="13"/>
      <c r="N30" s="13"/>
      <c r="O30" s="13"/>
      <c r="P30" s="13"/>
      <c r="Q30" s="13"/>
    </row>
  </sheetData>
  <sheetProtection/>
  <mergeCells count="2">
    <mergeCell ref="A9:I9"/>
    <mergeCell ref="A22:I22"/>
  </mergeCells>
  <printOptions/>
  <pageMargins left="0.41" right="0.43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Q30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42.421875" style="5" customWidth="1"/>
    <col min="2" max="2" width="10.7109375" style="5" customWidth="1"/>
    <col min="3" max="16384" width="9.140625" style="5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spans="1:9" ht="21.75" customHeight="1">
      <c r="A9" s="21" t="s">
        <v>20</v>
      </c>
      <c r="B9" s="21"/>
      <c r="C9" s="21"/>
      <c r="D9" s="21"/>
      <c r="E9" s="21"/>
      <c r="F9" s="21"/>
      <c r="G9" s="21"/>
      <c r="H9" s="21"/>
      <c r="I9" s="21"/>
    </row>
    <row r="10" ht="12.75">
      <c r="B10" s="6"/>
    </row>
    <row r="11" spans="1:2" ht="19.5" customHeight="1" thickBot="1">
      <c r="A11" s="25" t="s">
        <v>24</v>
      </c>
      <c r="B11" s="26"/>
    </row>
    <row r="12" spans="1:2" ht="16.5" thickBot="1">
      <c r="A12" s="17" t="s">
        <v>8</v>
      </c>
      <c r="B12" s="14"/>
    </row>
    <row r="13" spans="1:2" ht="16.5" thickBot="1">
      <c r="A13" s="17" t="s">
        <v>9</v>
      </c>
      <c r="B13" s="14"/>
    </row>
    <row r="14" spans="1:2" ht="16.5" thickBot="1">
      <c r="A14" s="17" t="s">
        <v>15</v>
      </c>
      <c r="B14" s="14"/>
    </row>
    <row r="15" spans="1:3" ht="16.5" thickBot="1">
      <c r="A15" s="17" t="s">
        <v>16</v>
      </c>
      <c r="B15" s="14"/>
      <c r="C15" s="20" t="s">
        <v>28</v>
      </c>
    </row>
    <row r="16" ht="15.75">
      <c r="A16" s="8"/>
    </row>
    <row r="17" spans="3:7" ht="15.75">
      <c r="C17" s="7"/>
      <c r="D17" s="7"/>
      <c r="E17" s="7"/>
      <c r="F17" s="7"/>
      <c r="G17" s="7"/>
    </row>
    <row r="18" ht="15.75">
      <c r="A18" s="16" t="s">
        <v>18</v>
      </c>
    </row>
    <row r="19" spans="1:2" ht="15.75">
      <c r="A19" s="18" t="s">
        <v>10</v>
      </c>
      <c r="B19" s="3">
        <f>(PI()*(B12/2000)^2*B13)</f>
        <v>0</v>
      </c>
    </row>
    <row r="20" spans="1:2" ht="15.75">
      <c r="A20" s="18" t="s">
        <v>11</v>
      </c>
      <c r="B20" s="3">
        <f>B19-PI()*(B14/2000)^2*2*B13-PI()*(B15/2000)^2*2*B13</f>
        <v>0</v>
      </c>
    </row>
    <row r="21" ht="12.75">
      <c r="A21" s="9"/>
    </row>
    <row r="22" spans="1:9" ht="12.75">
      <c r="A22" s="22" t="s">
        <v>6</v>
      </c>
      <c r="B22" s="22"/>
      <c r="C22" s="22"/>
      <c r="D22" s="22"/>
      <c r="E22" s="22"/>
      <c r="F22" s="22"/>
      <c r="G22" s="22"/>
      <c r="H22" s="22"/>
      <c r="I22" s="22"/>
    </row>
    <row r="23" spans="1:8" ht="15.75">
      <c r="A23" s="18" t="s">
        <v>7</v>
      </c>
      <c r="B23" s="1">
        <v>0.69</v>
      </c>
      <c r="C23" s="1">
        <v>1.19</v>
      </c>
      <c r="D23" s="1">
        <v>1.32</v>
      </c>
      <c r="E23" s="1">
        <v>1.52</v>
      </c>
      <c r="F23" s="1">
        <v>1.73</v>
      </c>
      <c r="G23" s="1">
        <v>1.9</v>
      </c>
      <c r="H23" s="1">
        <v>2.08</v>
      </c>
    </row>
    <row r="24" spans="1:8" ht="18.75">
      <c r="A24" s="18" t="s">
        <v>25</v>
      </c>
      <c r="B24" s="2">
        <f>ROUNDUP((B20*1000)/66.7,0)</f>
        <v>0</v>
      </c>
      <c r="C24" s="2">
        <f>ROUNDUP((B20*1000)/84,0)</f>
        <v>0</v>
      </c>
      <c r="D24" s="2">
        <f>ROUNDUP((B20*1000)/96.5,0)</f>
        <v>0</v>
      </c>
      <c r="E24" s="2">
        <f>ROUNDUP((B20*1000)/109,0)</f>
        <v>0</v>
      </c>
      <c r="F24" s="2">
        <f>ROUNDUP((B20*1000)/121.5,0)</f>
        <v>0</v>
      </c>
      <c r="G24" s="2">
        <f>ROUNDUP((B20*1000)/145.7,0)</f>
        <v>0</v>
      </c>
      <c r="H24" s="2">
        <f>ROUNDUP((B20*1000)/158.2,0)</f>
        <v>0</v>
      </c>
    </row>
    <row r="25" spans="1:8" ht="15.75">
      <c r="A25" s="18" t="s">
        <v>12</v>
      </c>
      <c r="B25" s="2">
        <v>0</v>
      </c>
      <c r="C25" s="2">
        <f>C24*2</f>
        <v>0</v>
      </c>
      <c r="D25" s="2">
        <f>D24*3</f>
        <v>0</v>
      </c>
      <c r="E25" s="2">
        <f>(E24*4)</f>
        <v>0</v>
      </c>
      <c r="F25" s="2">
        <f>F24*5</f>
        <v>0</v>
      </c>
      <c r="G25" s="2">
        <f>G24*7</f>
        <v>0</v>
      </c>
      <c r="H25" s="2">
        <f>H24*8</f>
        <v>0</v>
      </c>
    </row>
    <row r="26" spans="1:8" ht="34.5">
      <c r="A26" s="19" t="s">
        <v>26</v>
      </c>
      <c r="B26" s="4">
        <v>57.9</v>
      </c>
      <c r="C26" s="4">
        <v>57.9</v>
      </c>
      <c r="D26" s="4">
        <v>61.7</v>
      </c>
      <c r="E26" s="4">
        <v>65.5</v>
      </c>
      <c r="F26" s="4">
        <v>69.3</v>
      </c>
      <c r="G26" s="4">
        <v>75.7</v>
      </c>
      <c r="H26" s="4">
        <v>79.5</v>
      </c>
    </row>
    <row r="28" spans="1:8" ht="12.75">
      <c r="A28" s="23" t="s">
        <v>27</v>
      </c>
      <c r="B28" s="24"/>
      <c r="C28" s="24"/>
      <c r="D28" s="24"/>
      <c r="E28" s="24"/>
      <c r="F28" s="24"/>
      <c r="G28" s="24"/>
      <c r="H28" s="24"/>
    </row>
    <row r="29" spans="1:17" ht="12.75">
      <c r="A29" s="12" t="s">
        <v>23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ht="12.75">
      <c r="A30" s="12" t="s">
        <v>17</v>
      </c>
    </row>
  </sheetData>
  <sheetProtection sheet="1"/>
  <mergeCells count="4">
    <mergeCell ref="A28:H28"/>
    <mergeCell ref="A9:I9"/>
    <mergeCell ref="A22:I22"/>
    <mergeCell ref="A11:B11"/>
  </mergeCells>
  <printOptions/>
  <pageMargins left="0.39" right="0.4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Halliburton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hx25156</dc:creator>
  <cp:keywords/>
  <dc:description/>
  <cp:lastModifiedBy>hb20795</cp:lastModifiedBy>
  <cp:lastPrinted>2010-04-08T16:45:15Z</cp:lastPrinted>
  <dcterms:created xsi:type="dcterms:W3CDTF">2009-09-08T15:09:38Z</dcterms:created>
  <dcterms:modified xsi:type="dcterms:W3CDTF">2010-04-19T15:53:03Z</dcterms:modified>
  <cp:category/>
  <cp:version/>
  <cp:contentType/>
  <cp:contentStatus/>
</cp:coreProperties>
</file>